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Travkomp" sheetId="1" r:id="rId1"/>
    <sheet name="RÖD" sheetId="2" r:id="rId2"/>
    <sheet name="GRÖN" sheetId="3" r:id="rId3"/>
    <sheet name="BLÅ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<sst xmlns="http://schemas.openxmlformats.org/spreadsheetml/2006/main" count="298" uniqueCount="176">
  <si>
    <t>TRAVKOMPANIET PÅ EKERÖ AB (556592-7653)</t>
  </si>
  <si>
    <t>RESULTATRÄKNING</t>
  </si>
  <si>
    <t>Fakturering till stallbolag</t>
  </si>
  <si>
    <t>Övriga rörelse intäkter</t>
  </si>
  <si>
    <t>Kostnader för hästar</t>
  </si>
  <si>
    <t>Rörelsens kostnader</t>
  </si>
  <si>
    <t>Marknadsföringskostnader</t>
  </si>
  <si>
    <t>Administrationskostnader</t>
  </si>
  <si>
    <t>Summa kostnader</t>
  </si>
  <si>
    <t>Summa intäkter</t>
  </si>
  <si>
    <t>Rörelseresultat</t>
  </si>
  <si>
    <t>Finansiella poster</t>
  </si>
  <si>
    <t>Försäljning andelar</t>
  </si>
  <si>
    <t>Garantikostnad sålda andelar</t>
  </si>
  <si>
    <t>Övriga finansiella poster</t>
  </si>
  <si>
    <t>Ränte intäkter</t>
  </si>
  <si>
    <t>Räntekostnader</t>
  </si>
  <si>
    <t>Resultat efter finansiella poster</t>
  </si>
  <si>
    <t>Summa finansiella poster</t>
  </si>
  <si>
    <t>Nettoomsättning</t>
  </si>
  <si>
    <t>BALANSRÄKNING 2001-12-31</t>
  </si>
  <si>
    <t>ANLÄGGNINGSTILLGÅNGAR</t>
  </si>
  <si>
    <t>Trav och hästportal</t>
  </si>
  <si>
    <t>Inventarier</t>
  </si>
  <si>
    <t>Andelar i Stall Röd</t>
  </si>
  <si>
    <t>Andelar i Stall Grön</t>
  </si>
  <si>
    <t>Andelar i Stall Blå</t>
  </si>
  <si>
    <t>Summa anläggningstillgångar</t>
  </si>
  <si>
    <t>OMSÄTTNINGSTILLGÅNGAR</t>
  </si>
  <si>
    <t>Kundfordringar</t>
  </si>
  <si>
    <t>Övriga fordringar</t>
  </si>
  <si>
    <t>Fodring stall Röd</t>
  </si>
  <si>
    <t>Fodring stall Grön</t>
  </si>
  <si>
    <t>Fodring stall Blå</t>
  </si>
  <si>
    <t>Summa omsättningstillgångar</t>
  </si>
  <si>
    <t>SUMMA TILLGÅNGAR</t>
  </si>
  <si>
    <t>EGET KAPITAL OCH SKULDER</t>
  </si>
  <si>
    <t>Bundet eget kapital</t>
  </si>
  <si>
    <t>Aktiekapital</t>
  </si>
  <si>
    <t>Aktieägartillskott</t>
  </si>
  <si>
    <t>Pågående nyemission</t>
  </si>
  <si>
    <t>Fritt eget kapital</t>
  </si>
  <si>
    <t>Årets resultat</t>
  </si>
  <si>
    <t>Balanserat resultat</t>
  </si>
  <si>
    <t>Summa eget kapital</t>
  </si>
  <si>
    <t>Långfristiga skulder</t>
  </si>
  <si>
    <t>Contentkompaniet</t>
  </si>
  <si>
    <t>Projektkompaniet</t>
  </si>
  <si>
    <t>Summa långfristiga skulder</t>
  </si>
  <si>
    <t>Kortfristiga skulder</t>
  </si>
  <si>
    <t>Leverantörsskulder</t>
  </si>
  <si>
    <t>Checkkredit</t>
  </si>
  <si>
    <t>Övriga kortfristiga skulder</t>
  </si>
  <si>
    <t>Uppl kostn&amp; förutbet int</t>
  </si>
  <si>
    <t>Summa kortfristiga skulder</t>
  </si>
  <si>
    <t>SUMMA EGET KAPITAL OCH SKULDER</t>
  </si>
  <si>
    <t>BOKSLUT 2001</t>
  </si>
  <si>
    <t>Eget kapital</t>
  </si>
  <si>
    <t>Skulder</t>
  </si>
  <si>
    <t>Tävlingskostnader</t>
  </si>
  <si>
    <t>TÄVLINGSVERKSAMHETEN</t>
  </si>
  <si>
    <t>Tävlingsintäkter</t>
  </si>
  <si>
    <t>Reslutat tävlingsverksamheten</t>
  </si>
  <si>
    <t>Veterinärkostnader</t>
  </si>
  <si>
    <t>Tränarkostnader</t>
  </si>
  <si>
    <t>Övriga kostnader djur</t>
  </si>
  <si>
    <t>Transporter djur</t>
  </si>
  <si>
    <t>Hästförsäkring</t>
  </si>
  <si>
    <t>Övriga kostnader</t>
  </si>
  <si>
    <t>Hästar</t>
  </si>
  <si>
    <t>Travkompaniet på Ekerö</t>
  </si>
  <si>
    <t>Korfristiga fordringar</t>
  </si>
  <si>
    <t>Momsfordran</t>
  </si>
  <si>
    <t>TILLGÅNGAR</t>
  </si>
  <si>
    <t>Anläggningstillgångar</t>
  </si>
  <si>
    <t>Avskrivningar</t>
  </si>
  <si>
    <t>Reslutat efter avskrivningar</t>
  </si>
  <si>
    <t>Postgiro och bank</t>
  </si>
  <si>
    <t xml:space="preserve">BALANSRÄKNING </t>
  </si>
  <si>
    <t>TRAVKOMPANIET PÅ EKERÖ AB</t>
  </si>
  <si>
    <t>Org nr 556592-7653</t>
  </si>
  <si>
    <t>ÅRSREDOVISNING</t>
  </si>
  <si>
    <t>Förvaltningsberättelse</t>
  </si>
  <si>
    <t>Ställda Säkerheter</t>
  </si>
  <si>
    <t>Ansvarsförbindelser</t>
  </si>
  <si>
    <t>Inga</t>
  </si>
  <si>
    <t>Noter till bokslut</t>
  </si>
  <si>
    <t>Bolaget har fem hästar:</t>
  </si>
  <si>
    <t>Coktail Iron, Sto, född 1998</t>
  </si>
  <si>
    <t>hade under vinter/vår en hel del bekymmer med förklylningar och halsbesvär, vilket gjorde att</t>
  </si>
  <si>
    <t>mottionsslinga (7,2 km), men hade stundtals bekymmer med sina knän. Hösten gav dock positiva</t>
  </si>
  <si>
    <t>Malmö och hos Hans Adielsson. Coktail Iron gick provlopp under andra veckan hos Adielsson,</t>
  </si>
  <si>
    <t>med beröm godkändt. Därefter har hon åter haft bekymmer med sina knän. Hans Adielsson</t>
  </si>
  <si>
    <t>har lagt om träningen för hästens del, som nu bara ridtränas och kommer förhoppningsvis till</t>
  </si>
  <si>
    <t>start 2002. Coktail Iron gick under år 2000, godkännt, 1.33,2/2160 meter premielopp på Solvalla,</t>
  </si>
  <si>
    <t>Calvin Capar, hingst, född 1999</t>
  </si>
  <si>
    <t>Calvin Capar har under hela år 2001 funnits på Yttersta Gård I Stefan Hultmans regi. Vinter och</t>
  </si>
  <si>
    <t>dåligt under vintern och tappade en del vikt, men var snabbt tillbaka med god aptit kort tid efter.</t>
  </si>
  <si>
    <t>dock att vänta till förmån för en långsiktig planering för hästen. 26/9 kvalade Calvin Capar godkänt</t>
  </si>
  <si>
    <t>Scott Boko, hingst, född 2000</t>
  </si>
  <si>
    <t>Hemlock, hingst, född 2000</t>
  </si>
  <si>
    <t>Hesitate, hingst, född 2000</t>
  </si>
  <si>
    <t>de stuterier där de fötts upp, Menhammar Stuteri (Hemlock, Hesitate) samt Boko Stables</t>
  </si>
  <si>
    <t>(Scott Boko). Under sommaren gick de gemensamt på ängsbete vid Menhammar. I månadsskiftet</t>
  </si>
  <si>
    <t xml:space="preserve">augusti/september kom de till Yttersta Gård och tränare Stefan Hultman. De gick samtidigt </t>
  </si>
  <si>
    <t xml:space="preserve">hingstar för sig och ston för sig. Under de första två månaderna på Yttersta fick de vänja sig med </t>
  </si>
  <si>
    <t>utrustning för travhäst, tömköras, gå för vagn samt trava kortare intervaller på 500 meter på rakbana.</t>
  </si>
  <si>
    <t>Ricci Boko, sto, född 1999</t>
  </si>
  <si>
    <t>Ricci Boko visade bra talang och hade inga bekymmer med skador. 16/7 gick hon godkänt</t>
  </si>
  <si>
    <t>Higgins, hingst, född 2000</t>
  </si>
  <si>
    <t>High Speed, hingst, född 2000</t>
  </si>
  <si>
    <t>Hippi, hingst, född 2000</t>
  </si>
  <si>
    <t>Sharky Boko, hingst, född 2000</t>
  </si>
  <si>
    <t>de stuterier där de fötts upp, Menhammar Stuteri (Higgins, High Speed, Hippi) samt Boko Stables</t>
  </si>
  <si>
    <t>(Sharky Boko). Under sommaren gick de gemensamt på ängsbete vid Menhammar. I månadsskiftet</t>
  </si>
  <si>
    <t>augusti/september kom de till Yttersta Gård och tränare Stefan Hultman. De gick samtidigt officiellt</t>
  </si>
  <si>
    <t>för sig och ston för sig. Under de två första månaderna på Yttersta fick de vänja sig med utrustning</t>
  </si>
  <si>
    <t xml:space="preserve">för travhäst, tömköras, gå för vagn samt trava kortare intervaller på 500 meter på rakbana. I </t>
  </si>
  <si>
    <t>november började de köras på motionsslinga (7,2 km) tre gånger I veckan.</t>
  </si>
  <si>
    <t>Travkompaniet Stall Röd AB har bedrivit sin verksamhet i överensstämmelse med bolagsordningen.</t>
  </si>
  <si>
    <t>Travkompaniet Stall Grön AB har bedrivit sin verksamhet i överensstämmelse med bolagsordningen.</t>
  </si>
  <si>
    <t>Travkompaniet Stall Blå AB har bedrivit sin verksamhet i överensstämmelse med bolagsordningen.</t>
  </si>
  <si>
    <t>Gendarme, hingst, född 1999</t>
  </si>
  <si>
    <t>Gendarme visade särdeles stor talang men krävde tuff träning, vilket föll väl ut. Gendarme hade</t>
  </si>
  <si>
    <t>inga problem med några skador. Redan 20/6 gick Gendarme godkänt premielopp på Solvalla,</t>
  </si>
  <si>
    <t>1.22,0/2140 meter.</t>
  </si>
  <si>
    <t>på Solvalla, 1.25,1/2160 meter.</t>
  </si>
  <si>
    <t>Shergar Boko, hingst, född 2000</t>
  </si>
  <si>
    <t>Half Volley, sto, född 2000</t>
  </si>
  <si>
    <t>Hiking, hingst, född 2000</t>
  </si>
  <si>
    <t>Scioto Boko, hingst, född 2000</t>
  </si>
  <si>
    <t>de stuterier där de fötts upp, Menhammar Stuteri (Half Volley, Hiking) samt Boko Stables</t>
  </si>
  <si>
    <t>(Shergar Boko, Scioto Boko). Under sommaren gick de gemensamt på ängsbete vid Menhammar.</t>
  </si>
  <si>
    <t>I månadsskiftet augusti/september kom de till Yttersta Gård och tränare Stefan Hultman. De gick</t>
  </si>
  <si>
    <t>med utedrift, hingstar för sig och ston för sig. Under de första månaderna på Yttersta fick de vänja</t>
  </si>
  <si>
    <t>sig med utrustning för travhäst, tömköras, gå för vagn samt trava kortare intervaller på 500 meter</t>
  </si>
  <si>
    <t>på rakbana. I november började de köras på motionsslinga (7,2 km) tre gånger I veckan.</t>
  </si>
  <si>
    <t>BOKSLUT</t>
  </si>
  <si>
    <t>Organisationsnummer 556606-9331</t>
  </si>
  <si>
    <t>Travkompaniet Stall Blå AB (publ)</t>
  </si>
  <si>
    <t>Bokslut 2001</t>
  </si>
  <si>
    <t>Summa övriga kostnader</t>
  </si>
  <si>
    <t>Travhästar</t>
  </si>
  <si>
    <t>Upplupna kostnader</t>
  </si>
  <si>
    <t>RESULTATRÄKNING 2001-02-23--2001-12-31</t>
  </si>
  <si>
    <t>Summa skulder</t>
  </si>
  <si>
    <t>Förutbetald kostnad</t>
  </si>
  <si>
    <t>Travkompaniet Stall Grön AB (publ)</t>
  </si>
  <si>
    <t>Erhållet aktieägartillskott</t>
  </si>
  <si>
    <t>TRAVKOMPANIET STALL RÖD AB (publ)</t>
  </si>
  <si>
    <t>Organisationsnummer 556606-9356</t>
  </si>
  <si>
    <t>TRAVKOMPANIET STALL GRÖN AB (publ)</t>
  </si>
  <si>
    <t>TRAVKOMPANIET STALL BLÅ AB (publ)</t>
  </si>
  <si>
    <t>Travkompaniet Stall Röd AB (publ)</t>
  </si>
  <si>
    <t>2001-02-23-2001-12-31</t>
  </si>
  <si>
    <t>Gendarme har under hela år 2001 funnits på Yttersta Gård i travtränare Stefan Hultmans regi.</t>
  </si>
  <si>
    <t>Vinter och vår ägnades åt träning i backe och på motionsslinga (7,2 km), tre gånger i veckan.</t>
  </si>
  <si>
    <t>1.35,5/2160 meter. Den 5/12 travade Gendarme godkänt kvallopp, också det på Solvalla, 1.24,7.</t>
  </si>
  <si>
    <t xml:space="preserve">Hästarna födda år 2000 har under hela året gått gemensamt i hagar. Under vinter/vår har de varit på </t>
  </si>
  <si>
    <t>samtidigt officiellt i träning hos Stefan Hultman. Samtliga hästar födda 2000 fanns då i utestall</t>
  </si>
  <si>
    <t>RESULTATRÄKNING 2001-02-23-2001-12-31</t>
  </si>
  <si>
    <t>Ricci Boko har under hela år 2001 funnits på Yttersta Gård i travtränare Stefan Hultmans regi.</t>
  </si>
  <si>
    <t>Vinter och vår ägnades åt träning I backe och på motionsslinga (7,2 km), tre gånger i veckan.</t>
  </si>
  <si>
    <t>premielopp på Solvalla, 1.34,4/2160 meter. Den 7/11 gick Ricci Boko godkänt kvallopp på Solvalla,</t>
  </si>
  <si>
    <t>Hästarna födda år 2000 har under hela året gått gemensamt i hagar. Under vinter/vår har de varit på</t>
  </si>
  <si>
    <t>i träning hos Stefan Hultman. Samtliga hästar födda 2000 fanns då i utestall med utedrift, hingstar</t>
  </si>
  <si>
    <t>Upplupna kostnader &amp; förutbetalda intäkter</t>
  </si>
  <si>
    <t>Coktail Iron fanns fram till den 25/11-2001 på Yttersta Gård, i travtränare Stefan Hultmans regi. Stoet</t>
  </si>
  <si>
    <t>hon kom efter i träning. Under sommaren och hösten var hon i full träning i backe och på</t>
  </si>
  <si>
    <t>missgynnade henne, särskilt då hästen ogärna ska gå med brodd. Coktail Iron hamnade därför i</t>
  </si>
  <si>
    <t>vår ägnades åt träning i backe och på motionsslinga (7,2 km) tre gånger i veckan. Calvin capar åt</t>
  </si>
  <si>
    <t>Han visade tidigt talang och möjlighet till start redan 2001 fanns.Tränare Stefan Hultman valde</t>
  </si>
  <si>
    <t>officiellt i träning hos Stefan Hultman. Samtliga hästar födda 2000 fanns då i utestall med utedrift,</t>
  </si>
  <si>
    <t>i november började de köras på motionsslinga (7,2 km) tre gånger i veckan.</t>
  </si>
  <si>
    <t>samt 22/11 Godkänd, 1.23,6, kvallopp, också det på Solvalla.</t>
  </si>
  <si>
    <t>besked och Coktail Iron närmade sig tävling. Tränaren Stefan Hultman ansåg dock att det hårda klimatet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</si>
</sst>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83"/>
  <sheetViews>
    <sheetView workbookViewId="0" topLeftCell="A63">
      <selection activeCell="E8" sqref="E8:E19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4.00390625" style="0" bestFit="1" customWidth="1"/>
    <col min="7" max="7" width="12.7109375" style="0" customWidth="1"/>
  </cols>
  <sheetData>
    <row r="8" ht="30">
      <c r="E8" s="15" t="s">
        <v>81</v>
      </c>
    </row>
    <row r="16" ht="26.25">
      <c r="E16" s="13" t="s">
        <v>79</v>
      </c>
    </row>
    <row r="18" ht="20.25">
      <c r="E18" s="14" t="s">
        <v>80</v>
      </c>
    </row>
    <row r="30" spans="1:8" s="7" customFormat="1" ht="15.75">
      <c r="A30" s="17" t="s">
        <v>0</v>
      </c>
      <c r="B30" s="17"/>
      <c r="C30" s="17"/>
      <c r="D30" s="17"/>
      <c r="E30" s="17"/>
      <c r="F30" s="17"/>
      <c r="G30" s="18" t="s">
        <v>56</v>
      </c>
      <c r="H30" s="17"/>
    </row>
    <row r="33" ht="12.75">
      <c r="A33" s="16" t="s">
        <v>82</v>
      </c>
    </row>
    <row r="66" spans="1:8" s="7" customFormat="1" ht="15.75">
      <c r="A66" s="17" t="s">
        <v>0</v>
      </c>
      <c r="B66" s="17"/>
      <c r="C66" s="17"/>
      <c r="D66" s="17"/>
      <c r="E66" s="17"/>
      <c r="F66" s="17"/>
      <c r="G66" s="18" t="s">
        <v>56</v>
      </c>
      <c r="H66" s="17"/>
    </row>
    <row r="70" spans="1:7" s="1" customFormat="1" ht="15.75">
      <c r="A70" s="7" t="s">
        <v>1</v>
      </c>
      <c r="E70" s="1">
        <v>2001</v>
      </c>
      <c r="G70" s="1">
        <v>2000</v>
      </c>
    </row>
    <row r="72" spans="1:7" ht="12.75">
      <c r="A72" s="1" t="s">
        <v>19</v>
      </c>
      <c r="E72" s="2"/>
      <c r="G72" s="2"/>
    </row>
    <row r="73" spans="2:7" ht="12.75">
      <c r="B73" t="s">
        <v>2</v>
      </c>
      <c r="E73" s="2">
        <v>733762</v>
      </c>
      <c r="G73" s="2"/>
    </row>
    <row r="74" spans="2:7" ht="12.75">
      <c r="B74" t="s">
        <v>3</v>
      </c>
      <c r="E74" s="6">
        <f>19117+207125+375000</f>
        <v>601242</v>
      </c>
      <c r="G74" s="6">
        <v>40985</v>
      </c>
    </row>
    <row r="75" spans="2:7" ht="12.75">
      <c r="B75" s="4" t="s">
        <v>9</v>
      </c>
      <c r="E75" s="2">
        <f>SUM(E73:E74)</f>
        <v>1335004</v>
      </c>
      <c r="G75" s="2">
        <f>SUM(G74)</f>
        <v>40985</v>
      </c>
    </row>
    <row r="76" spans="5:7" ht="12.75">
      <c r="E76" s="2"/>
      <c r="G76" s="2"/>
    </row>
    <row r="77" spans="1:7" ht="12.75">
      <c r="A77" s="1" t="s">
        <v>5</v>
      </c>
      <c r="E77" s="2"/>
      <c r="G77" s="2"/>
    </row>
    <row r="78" spans="2:7" ht="12.75">
      <c r="B78" t="s">
        <v>4</v>
      </c>
      <c r="E78" s="2">
        <f>-52447-573371-36639-5645-12595-53065</f>
        <v>-733762</v>
      </c>
      <c r="G78" s="2"/>
    </row>
    <row r="79" spans="2:7" ht="12.75">
      <c r="B79" t="s">
        <v>6</v>
      </c>
      <c r="E79" s="2">
        <f>-20810-10000-90454-81595-7800-8700-16500</f>
        <v>-235859</v>
      </c>
      <c r="G79" s="2"/>
    </row>
    <row r="80" spans="2:7" ht="12.75">
      <c r="B80" t="s">
        <v>7</v>
      </c>
      <c r="E80" s="6">
        <f>-11703-5939-4582-5110-35819-120288-366-301994-460051-960</f>
        <v>-946812</v>
      </c>
      <c r="G80" s="2">
        <v>-48180</v>
      </c>
    </row>
    <row r="81" spans="2:7" ht="12.75">
      <c r="B81" s="4" t="s">
        <v>8</v>
      </c>
      <c r="E81" s="2">
        <f>SUM(E78:E80)</f>
        <v>-1916433</v>
      </c>
      <c r="G81" s="2">
        <f>SUM(G80)</f>
        <v>-48180</v>
      </c>
    </row>
    <row r="82" spans="5:7" ht="12.75">
      <c r="E82" s="2"/>
      <c r="G82" s="2"/>
    </row>
    <row r="83" spans="1:7" s="1" customFormat="1" ht="12.75">
      <c r="A83" s="1" t="s">
        <v>10</v>
      </c>
      <c r="E83" s="5">
        <f>E75+E81</f>
        <v>-581429</v>
      </c>
      <c r="F83" s="5"/>
      <c r="G83" s="5">
        <f>G75+G81</f>
        <v>-7195</v>
      </c>
    </row>
    <row r="84" spans="5:7" s="1" customFormat="1" ht="12.75">
      <c r="E84" s="5"/>
      <c r="G84" s="5"/>
    </row>
    <row r="85" spans="1:7" s="1" customFormat="1" ht="12.75">
      <c r="A85" s="3" t="s">
        <v>75</v>
      </c>
      <c r="E85" s="5">
        <v>-135925</v>
      </c>
      <c r="G85" s="5">
        <v>0</v>
      </c>
    </row>
    <row r="86" spans="5:7" s="1" customFormat="1" ht="12.75">
      <c r="E86" s="5"/>
      <c r="G86" s="5"/>
    </row>
    <row r="87" spans="1:7" s="1" customFormat="1" ht="12.75">
      <c r="A87" s="1" t="s">
        <v>76</v>
      </c>
      <c r="E87" s="5">
        <f>E83+E85</f>
        <v>-717354</v>
      </c>
      <c r="F87" s="5"/>
      <c r="G87" s="5">
        <f>G83+G85</f>
        <v>-7195</v>
      </c>
    </row>
    <row r="88" spans="5:7" ht="12.75">
      <c r="E88" s="2"/>
      <c r="G88" s="2"/>
    </row>
    <row r="89" spans="1:7" ht="12.75">
      <c r="A89" s="1" t="s">
        <v>11</v>
      </c>
      <c r="E89" s="2"/>
      <c r="G89" s="2"/>
    </row>
    <row r="90" spans="2:7" ht="12.75">
      <c r="B90" t="s">
        <v>12</v>
      </c>
      <c r="E90" s="2">
        <v>150200</v>
      </c>
      <c r="G90" s="2"/>
    </row>
    <row r="91" spans="2:7" ht="12.75">
      <c r="B91" t="s">
        <v>13</v>
      </c>
      <c r="E91" s="2">
        <v>-112650</v>
      </c>
      <c r="G91" s="2"/>
    </row>
    <row r="92" spans="2:7" ht="12.75">
      <c r="B92" t="s">
        <v>15</v>
      </c>
      <c r="E92" s="2">
        <f>107+12</f>
        <v>119</v>
      </c>
      <c r="G92" s="2">
        <v>195</v>
      </c>
    </row>
    <row r="93" spans="2:7" ht="12.75">
      <c r="B93" t="s">
        <v>16</v>
      </c>
      <c r="E93" s="2">
        <v>-44191</v>
      </c>
      <c r="G93" s="2"/>
    </row>
    <row r="94" spans="2:7" ht="12.75">
      <c r="B94" t="s">
        <v>14</v>
      </c>
      <c r="E94" s="6">
        <v>-43858</v>
      </c>
      <c r="G94" s="2"/>
    </row>
    <row r="95" spans="2:7" ht="12.75">
      <c r="B95" s="4" t="s">
        <v>18</v>
      </c>
      <c r="E95" s="2">
        <f>SUM(E90:E94)</f>
        <v>-50380</v>
      </c>
      <c r="F95" s="2"/>
      <c r="G95" s="2">
        <f>SUM(G90:G94)</f>
        <v>195</v>
      </c>
    </row>
    <row r="96" spans="5:7" ht="12.75">
      <c r="E96" s="2"/>
      <c r="G96" s="2"/>
    </row>
    <row r="97" spans="1:7" s="7" customFormat="1" ht="15.75">
      <c r="A97" s="7" t="s">
        <v>17</v>
      </c>
      <c r="E97" s="9">
        <f>E87+E95</f>
        <v>-767734</v>
      </c>
      <c r="F97" s="9"/>
      <c r="G97" s="9">
        <f>G87+G95</f>
        <v>-7000</v>
      </c>
    </row>
    <row r="98" ht="12.75">
      <c r="G98" s="2"/>
    </row>
    <row r="99" spans="1:8" s="7" customFormat="1" ht="15.75">
      <c r="A99" s="17" t="s">
        <v>0</v>
      </c>
      <c r="B99" s="17"/>
      <c r="C99" s="17"/>
      <c r="D99" s="17"/>
      <c r="E99" s="17"/>
      <c r="F99" s="17"/>
      <c r="G99" s="18" t="s">
        <v>56</v>
      </c>
      <c r="H99" s="17"/>
    </row>
    <row r="102" spans="1:7" ht="12.75">
      <c r="A102" s="1" t="s">
        <v>78</v>
      </c>
      <c r="E102" s="10">
        <v>37256</v>
      </c>
      <c r="G102" s="10">
        <v>36891</v>
      </c>
    </row>
    <row r="104" ht="12.75">
      <c r="A104" s="1" t="s">
        <v>21</v>
      </c>
    </row>
    <row r="105" spans="2:7" ht="12.75">
      <c r="B105" t="s">
        <v>22</v>
      </c>
      <c r="E105" s="2">
        <v>7866667</v>
      </c>
      <c r="G105" s="2"/>
    </row>
    <row r="106" spans="2:7" ht="12.75">
      <c r="B106" t="s">
        <v>69</v>
      </c>
      <c r="E106" s="2"/>
      <c r="G106" s="2">
        <v>3100000</v>
      </c>
    </row>
    <row r="107" spans="2:7" ht="12.75">
      <c r="B107" t="s">
        <v>23</v>
      </c>
      <c r="E107" s="2">
        <v>23328</v>
      </c>
      <c r="G107" s="2"/>
    </row>
    <row r="108" spans="5:7" ht="12.75">
      <c r="E108" s="2"/>
      <c r="G108" s="2"/>
    </row>
    <row r="109" spans="2:7" ht="12.75">
      <c r="B109" t="s">
        <v>24</v>
      </c>
      <c r="E109" s="2">
        <v>2295274</v>
      </c>
      <c r="G109" s="2"/>
    </row>
    <row r="110" spans="2:7" ht="12.75">
      <c r="B110" t="s">
        <v>25</v>
      </c>
      <c r="E110" s="2">
        <v>2218100</v>
      </c>
      <c r="G110" s="2"/>
    </row>
    <row r="111" spans="2:7" ht="12.75">
      <c r="B111" t="s">
        <v>26</v>
      </c>
      <c r="E111" s="6">
        <v>2212397</v>
      </c>
      <c r="G111" s="2"/>
    </row>
    <row r="112" spans="5:7" ht="12.75">
      <c r="E112" s="2">
        <f>SUM(E109:E111)</f>
        <v>6725771</v>
      </c>
      <c r="G112" s="2"/>
    </row>
    <row r="113" spans="5:7" ht="12.75">
      <c r="E113" s="2"/>
      <c r="G113" s="2"/>
    </row>
    <row r="114" spans="2:7" ht="12.75">
      <c r="B114" t="s">
        <v>27</v>
      </c>
      <c r="E114" s="2">
        <f>E105+E107+E112</f>
        <v>14615766</v>
      </c>
      <c r="F114" s="2"/>
      <c r="G114" s="2">
        <f>SUM(G105:G111)</f>
        <v>3100000</v>
      </c>
    </row>
    <row r="115" spans="5:7" ht="12.75">
      <c r="E115" s="2"/>
      <c r="G115" s="2"/>
    </row>
    <row r="116" spans="1:7" ht="12.75">
      <c r="A116" s="1" t="s">
        <v>28</v>
      </c>
      <c r="E116" s="2"/>
      <c r="G116" s="2"/>
    </row>
    <row r="117" spans="2:7" ht="12.75">
      <c r="B117" t="s">
        <v>29</v>
      </c>
      <c r="E117" s="2">
        <v>11033</v>
      </c>
      <c r="G117" s="2"/>
    </row>
    <row r="118" spans="2:7" ht="12.75">
      <c r="B118" t="s">
        <v>30</v>
      </c>
      <c r="E118" s="6">
        <f>2546973-62868+12</f>
        <v>2484117</v>
      </c>
      <c r="G118" s="6">
        <f>5000+14874+40985+833</f>
        <v>61692</v>
      </c>
    </row>
    <row r="119" spans="5:7" ht="12.75">
      <c r="E119" s="2">
        <f>SUM(E117:E118)</f>
        <v>2495150</v>
      </c>
      <c r="F119" s="2"/>
      <c r="G119" s="2">
        <f>SUM(G117:G118)</f>
        <v>61692</v>
      </c>
    </row>
    <row r="120" spans="5:7" ht="12.75">
      <c r="E120" s="2"/>
      <c r="G120" s="2"/>
    </row>
    <row r="121" spans="2:7" ht="12.75">
      <c r="B121" t="s">
        <v>31</v>
      </c>
      <c r="E121" s="2">
        <v>54617</v>
      </c>
      <c r="G121" s="2"/>
    </row>
    <row r="122" spans="2:7" ht="12.75">
      <c r="B122" t="s">
        <v>32</v>
      </c>
      <c r="E122" s="2">
        <v>32341</v>
      </c>
      <c r="G122" s="2"/>
    </row>
    <row r="123" spans="2:7" ht="12.75">
      <c r="B123" t="s">
        <v>33</v>
      </c>
      <c r="E123" s="6">
        <v>24973</v>
      </c>
      <c r="G123" s="2"/>
    </row>
    <row r="124" spans="5:7" ht="12.75">
      <c r="E124" s="2">
        <f>SUM(E121:E123)</f>
        <v>111931</v>
      </c>
      <c r="G124" s="2"/>
    </row>
    <row r="125" spans="5:7" ht="12.75">
      <c r="E125" s="2"/>
      <c r="G125" s="2"/>
    </row>
    <row r="126" spans="2:7" ht="12.75">
      <c r="B126" t="s">
        <v>77</v>
      </c>
      <c r="E126" s="2">
        <v>99070</v>
      </c>
      <c r="G126" s="2">
        <v>20195</v>
      </c>
    </row>
    <row r="127" spans="5:7" ht="12.75">
      <c r="E127" s="2"/>
      <c r="G127" s="2"/>
    </row>
    <row r="128" spans="2:7" ht="12.75">
      <c r="B128" t="s">
        <v>34</v>
      </c>
      <c r="E128" s="2">
        <f>E119+E124+E126</f>
        <v>2706151</v>
      </c>
      <c r="F128" s="2"/>
      <c r="G128" s="2">
        <f>G119+G124+G126</f>
        <v>81887</v>
      </c>
    </row>
    <row r="129" spans="5:7" ht="12.75">
      <c r="E129" s="2"/>
      <c r="G129" s="2"/>
    </row>
    <row r="130" spans="1:7" s="1" customFormat="1" ht="12.75">
      <c r="A130" s="1" t="s">
        <v>35</v>
      </c>
      <c r="E130" s="5">
        <f>E114+E128</f>
        <v>17321917</v>
      </c>
      <c r="F130" s="5"/>
      <c r="G130" s="5">
        <f>G114+G128</f>
        <v>3181887</v>
      </c>
    </row>
    <row r="131" ht="12.75">
      <c r="E131" s="2"/>
    </row>
    <row r="132" spans="1:8" s="7" customFormat="1" ht="15.75">
      <c r="A132" s="17" t="s">
        <v>0</v>
      </c>
      <c r="B132" s="17"/>
      <c r="C132" s="17"/>
      <c r="D132" s="17"/>
      <c r="E132" s="17"/>
      <c r="F132" s="17"/>
      <c r="G132" s="18" t="s">
        <v>56</v>
      </c>
      <c r="H132" s="17"/>
    </row>
    <row r="133" ht="12.75">
      <c r="E133" s="2"/>
    </row>
    <row r="134" spans="1:7" ht="12.75">
      <c r="A134" s="1" t="s">
        <v>36</v>
      </c>
      <c r="E134" s="11">
        <v>37256</v>
      </c>
      <c r="F134" s="12"/>
      <c r="G134" s="11">
        <v>36891</v>
      </c>
    </row>
    <row r="135" ht="12.75">
      <c r="E135" s="2"/>
    </row>
    <row r="136" spans="1:5" ht="12.75">
      <c r="A136" s="1" t="s">
        <v>57</v>
      </c>
      <c r="E136" s="2"/>
    </row>
    <row r="137" spans="2:5" ht="12.75">
      <c r="B137" s="1" t="s">
        <v>37</v>
      </c>
      <c r="E137" s="2"/>
    </row>
    <row r="138" spans="2:7" ht="12.75">
      <c r="B138" t="s">
        <v>38</v>
      </c>
      <c r="E138" s="2">
        <v>100000</v>
      </c>
      <c r="G138" s="2">
        <v>100000</v>
      </c>
    </row>
    <row r="139" spans="2:7" ht="12.75">
      <c r="B139" t="s">
        <v>39</v>
      </c>
      <c r="E139" s="2">
        <v>500000</v>
      </c>
      <c r="G139" s="2">
        <v>0</v>
      </c>
    </row>
    <row r="140" spans="2:7" ht="12.75">
      <c r="B140" t="s">
        <v>40</v>
      </c>
      <c r="E140" s="2">
        <f>2500038+8000000</f>
        <v>10500038</v>
      </c>
      <c r="G140" s="2">
        <v>0</v>
      </c>
    </row>
    <row r="141" spans="2:7" ht="12.75">
      <c r="B141" t="s">
        <v>43</v>
      </c>
      <c r="E141" s="6">
        <v>-7000</v>
      </c>
      <c r="G141" s="6">
        <v>0</v>
      </c>
    </row>
    <row r="142" spans="5:7" ht="12.75">
      <c r="E142" s="2">
        <f>SUM(E138:E141)</f>
        <v>11093038</v>
      </c>
      <c r="F142" s="2"/>
      <c r="G142" s="2">
        <f>SUM(G138:G141)</f>
        <v>100000</v>
      </c>
    </row>
    <row r="143" spans="5:7" ht="12.75">
      <c r="E143" s="2"/>
      <c r="G143" s="2"/>
    </row>
    <row r="144" spans="2:7" ht="12.75">
      <c r="B144" t="s">
        <v>41</v>
      </c>
      <c r="E144" s="2"/>
      <c r="G144" s="2"/>
    </row>
    <row r="145" spans="2:7" ht="12.75">
      <c r="B145" t="s">
        <v>42</v>
      </c>
      <c r="E145" s="2">
        <f>E97</f>
        <v>-767734</v>
      </c>
      <c r="G145" s="2">
        <f>G97</f>
        <v>-7000</v>
      </c>
    </row>
    <row r="146" spans="5:7" ht="12.75">
      <c r="E146" s="2"/>
      <c r="G146" s="2"/>
    </row>
    <row r="147" spans="1:7" ht="12.75">
      <c r="A147" t="s">
        <v>44</v>
      </c>
      <c r="E147" s="2">
        <f>E142+E145</f>
        <v>10325304</v>
      </c>
      <c r="F147" s="2"/>
      <c r="G147" s="2">
        <f>G142+G145</f>
        <v>93000</v>
      </c>
    </row>
    <row r="148" spans="5:7" ht="12.75">
      <c r="E148" s="2"/>
      <c r="G148" s="2"/>
    </row>
    <row r="149" spans="1:7" ht="12.75">
      <c r="A149" s="1" t="s">
        <v>58</v>
      </c>
      <c r="E149" s="2"/>
      <c r="G149" s="2"/>
    </row>
    <row r="150" spans="2:7" ht="12.75">
      <c r="B150" t="s">
        <v>45</v>
      </c>
      <c r="E150" s="2"/>
      <c r="G150" s="2"/>
    </row>
    <row r="151" spans="2:7" ht="12.75">
      <c r="B151" t="s">
        <v>46</v>
      </c>
      <c r="E151" s="2">
        <v>1000000</v>
      </c>
      <c r="G151" s="2">
        <v>0</v>
      </c>
    </row>
    <row r="152" spans="2:7" ht="12.75">
      <c r="B152" t="s">
        <v>47</v>
      </c>
      <c r="E152" s="6">
        <v>101123</v>
      </c>
      <c r="G152" s="6">
        <v>0</v>
      </c>
    </row>
    <row r="153" spans="2:7" ht="12.75">
      <c r="B153" t="s">
        <v>48</v>
      </c>
      <c r="E153" s="2">
        <f>SUM(E151:E152)</f>
        <v>1101123</v>
      </c>
      <c r="G153" s="2">
        <f>SUM(G151:G152)</f>
        <v>0</v>
      </c>
    </row>
    <row r="154" spans="5:7" ht="12.75">
      <c r="E154" s="2"/>
      <c r="G154" s="2"/>
    </row>
    <row r="155" spans="2:7" ht="12.75">
      <c r="B155" t="s">
        <v>49</v>
      </c>
      <c r="E155" s="2"/>
      <c r="G155" s="2"/>
    </row>
    <row r="156" spans="2:7" ht="12.75">
      <c r="B156" t="s">
        <v>50</v>
      </c>
      <c r="E156" s="2">
        <v>2774050</v>
      </c>
      <c r="G156" s="2">
        <v>3080393</v>
      </c>
    </row>
    <row r="157" spans="2:7" ht="12.75">
      <c r="B157" t="s">
        <v>51</v>
      </c>
      <c r="E157" s="2">
        <v>2968636</v>
      </c>
      <c r="G157" s="2">
        <v>0</v>
      </c>
    </row>
    <row r="158" spans="2:7" ht="12.75">
      <c r="B158" t="s">
        <v>52</v>
      </c>
      <c r="E158" s="2">
        <f>553</f>
        <v>553</v>
      </c>
      <c r="G158" s="2">
        <f>1494</f>
        <v>1494</v>
      </c>
    </row>
    <row r="159" spans="2:7" ht="12.75">
      <c r="B159" t="s">
        <v>53</v>
      </c>
      <c r="E159" s="6">
        <f>152252-1</f>
        <v>152251</v>
      </c>
      <c r="G159" s="2">
        <v>7000</v>
      </c>
    </row>
    <row r="160" spans="2:7" ht="12.75">
      <c r="B160" t="s">
        <v>54</v>
      </c>
      <c r="E160" s="2">
        <f>SUM(E156:E159)</f>
        <v>5895490</v>
      </c>
      <c r="F160" s="2"/>
      <c r="G160" s="2">
        <f>SUM(G156:G159)</f>
        <v>3088887</v>
      </c>
    </row>
    <row r="161" spans="5:7" ht="12.75">
      <c r="E161" s="2"/>
      <c r="G161" s="2"/>
    </row>
    <row r="162" spans="1:7" s="1" customFormat="1" ht="12.75">
      <c r="A162" s="1" t="s">
        <v>55</v>
      </c>
      <c r="E162" s="5">
        <f>E147+E160+E153</f>
        <v>17321917</v>
      </c>
      <c r="F162" s="5"/>
      <c r="G162" s="5">
        <f>G147+G160+G153</f>
        <v>3181887</v>
      </c>
    </row>
    <row r="163" spans="5:7" ht="12.75">
      <c r="E163" s="2"/>
      <c r="G163" s="2"/>
    </row>
    <row r="164" spans="5:7" ht="12.75">
      <c r="E164" s="2"/>
      <c r="G164" s="2"/>
    </row>
    <row r="165" spans="5:7" ht="12.75">
      <c r="E165" s="2">
        <f>E162-E130</f>
        <v>0</v>
      </c>
      <c r="F165" s="2"/>
      <c r="G165" s="2">
        <f>G162-G130</f>
        <v>0</v>
      </c>
    </row>
    <row r="166" spans="5:7" ht="12.75">
      <c r="E166" s="2"/>
      <c r="F166" s="2"/>
      <c r="G166" s="2"/>
    </row>
    <row r="167" spans="2:7" ht="12.75">
      <c r="B167" s="1" t="s">
        <v>83</v>
      </c>
      <c r="E167" s="2"/>
      <c r="G167" t="s">
        <v>85</v>
      </c>
    </row>
    <row r="168" spans="2:5" ht="12.75">
      <c r="B168" s="1"/>
      <c r="E168" s="2"/>
    </row>
    <row r="169" spans="2:7" ht="12.75">
      <c r="B169" s="1" t="s">
        <v>84</v>
      </c>
      <c r="E169" s="2"/>
      <c r="G169" t="s">
        <v>85</v>
      </c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spans="1:8" s="7" customFormat="1" ht="15.75">
      <c r="A176" s="17" t="s">
        <v>0</v>
      </c>
      <c r="B176" s="17"/>
      <c r="C176" s="17"/>
      <c r="D176" s="17"/>
      <c r="E176" s="17"/>
      <c r="F176" s="17"/>
      <c r="G176" s="18" t="s">
        <v>56</v>
      </c>
      <c r="H176" s="17"/>
    </row>
    <row r="177" ht="12.75">
      <c r="E177" s="2"/>
    </row>
    <row r="178" ht="12.75">
      <c r="E178" s="2"/>
    </row>
    <row r="179" spans="1:5" ht="12.75">
      <c r="A179" s="1" t="s">
        <v>86</v>
      </c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</sheetData>
  <printOptions/>
  <pageMargins left="0.75" right="0.75" top="1" bottom="1" header="0.5" footer="0.5"/>
  <pageSetup horizontalDpi="600" verticalDpi="600" orientation="portrait" paperSize="9" r:id="rId1"/>
  <rowBreaks count="5" manualBreakCount="5">
    <brk id="28" max="255" man="1"/>
    <brk id="65" max="255" man="1"/>
    <brk id="98" max="255" man="1"/>
    <brk id="131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H175"/>
  <sheetViews>
    <sheetView tabSelected="1" workbookViewId="0" topLeftCell="A49">
      <selection activeCell="A50" sqref="A50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3.7109375" style="0" bestFit="1" customWidth="1"/>
  </cols>
  <sheetData>
    <row r="9" ht="20.25">
      <c r="D9" s="14" t="s">
        <v>149</v>
      </c>
    </row>
    <row r="11" ht="12.75">
      <c r="D11" s="19" t="s">
        <v>150</v>
      </c>
    </row>
    <row r="17" ht="20.25">
      <c r="D17" s="14" t="s">
        <v>137</v>
      </c>
    </row>
    <row r="19" ht="12.75">
      <c r="D19" s="19" t="s">
        <v>154</v>
      </c>
    </row>
    <row r="36" spans="1:8" s="7" customFormat="1" ht="15.75">
      <c r="A36" s="17" t="s">
        <v>153</v>
      </c>
      <c r="B36" s="17"/>
      <c r="C36" s="17"/>
      <c r="D36" s="17"/>
      <c r="E36" s="17"/>
      <c r="F36" s="17"/>
      <c r="G36" s="17"/>
      <c r="H36" s="18" t="s">
        <v>140</v>
      </c>
    </row>
    <row r="39" ht="12.75">
      <c r="A39" s="1" t="s">
        <v>82</v>
      </c>
    </row>
    <row r="41" ht="12.75">
      <c r="A41" t="s">
        <v>119</v>
      </c>
    </row>
    <row r="42" ht="12.75">
      <c r="A42" t="s">
        <v>87</v>
      </c>
    </row>
    <row r="44" ht="12.75">
      <c r="B44" t="s">
        <v>88</v>
      </c>
    </row>
    <row r="46" ht="12.75">
      <c r="A46" t="s">
        <v>167</v>
      </c>
    </row>
    <row r="47" ht="12.75">
      <c r="A47" t="s">
        <v>89</v>
      </c>
    </row>
    <row r="48" ht="12.75">
      <c r="A48" t="s">
        <v>168</v>
      </c>
    </row>
    <row r="49" ht="12.75">
      <c r="A49" t="s">
        <v>90</v>
      </c>
    </row>
    <row r="50" ht="12.75">
      <c r="A50" t="s">
        <v>175</v>
      </c>
    </row>
    <row r="51" ht="12.75">
      <c r="A51" t="s">
        <v>169</v>
      </c>
    </row>
    <row r="52" ht="12.75">
      <c r="A52" t="s">
        <v>91</v>
      </c>
    </row>
    <row r="53" ht="12.75">
      <c r="A53" t="s">
        <v>92</v>
      </c>
    </row>
    <row r="54" ht="12.75">
      <c r="A54" t="s">
        <v>93</v>
      </c>
    </row>
    <row r="55" ht="12.75">
      <c r="A55" t="s">
        <v>94</v>
      </c>
    </row>
    <row r="56" ht="12.75">
      <c r="A56" t="s">
        <v>174</v>
      </c>
    </row>
    <row r="58" ht="12.75">
      <c r="B58" t="s">
        <v>95</v>
      </c>
    </row>
    <row r="60" ht="12.75">
      <c r="A60" t="s">
        <v>96</v>
      </c>
    </row>
    <row r="61" ht="12.75">
      <c r="A61" t="s">
        <v>170</v>
      </c>
    </row>
    <row r="62" ht="12.75">
      <c r="A62" t="s">
        <v>97</v>
      </c>
    </row>
    <row r="63" ht="12.75">
      <c r="A63" t="s">
        <v>171</v>
      </c>
    </row>
    <row r="64" ht="12.75">
      <c r="A64" t="s">
        <v>98</v>
      </c>
    </row>
    <row r="65" ht="12.75">
      <c r="A65" t="s">
        <v>126</v>
      </c>
    </row>
    <row r="67" ht="12.75">
      <c r="B67" t="s">
        <v>99</v>
      </c>
    </row>
    <row r="68" ht="12.75">
      <c r="B68" t="s">
        <v>100</v>
      </c>
    </row>
    <row r="69" ht="12.75">
      <c r="B69" t="s">
        <v>101</v>
      </c>
    </row>
    <row r="71" ht="12.75">
      <c r="A71" t="s">
        <v>164</v>
      </c>
    </row>
    <row r="72" ht="12.75">
      <c r="A72" t="s">
        <v>102</v>
      </c>
    </row>
    <row r="73" ht="12.75">
      <c r="A73" t="s">
        <v>103</v>
      </c>
    </row>
    <row r="74" ht="12.75">
      <c r="A74" t="s">
        <v>104</v>
      </c>
    </row>
    <row r="75" ht="12.75">
      <c r="A75" t="s">
        <v>172</v>
      </c>
    </row>
    <row r="76" ht="12.75">
      <c r="A76" t="s">
        <v>105</v>
      </c>
    </row>
    <row r="77" ht="12.75">
      <c r="A77" t="s">
        <v>106</v>
      </c>
    </row>
    <row r="78" ht="12.75">
      <c r="A78" t="s">
        <v>173</v>
      </c>
    </row>
    <row r="91" spans="1:8" s="7" customFormat="1" ht="15.75">
      <c r="A91" s="17" t="s">
        <v>153</v>
      </c>
      <c r="B91" s="17"/>
      <c r="C91" s="17"/>
      <c r="D91" s="17"/>
      <c r="E91" s="17"/>
      <c r="F91" s="17"/>
      <c r="G91" s="17"/>
      <c r="H91" s="18" t="s">
        <v>140</v>
      </c>
    </row>
    <row r="94" ht="15.75">
      <c r="A94" s="7" t="s">
        <v>160</v>
      </c>
    </row>
    <row r="96" spans="1:5" ht="12.75">
      <c r="A96" s="1" t="s">
        <v>60</v>
      </c>
      <c r="E96" s="2"/>
    </row>
    <row r="97" spans="2:5" ht="12.75">
      <c r="B97" t="s">
        <v>61</v>
      </c>
      <c r="E97" s="8">
        <v>1100</v>
      </c>
    </row>
    <row r="98" spans="2:5" ht="12.75">
      <c r="B98" t="s">
        <v>59</v>
      </c>
      <c r="E98" s="6">
        <v>-10164</v>
      </c>
    </row>
    <row r="99" spans="2:5" ht="12.75">
      <c r="B99" s="4" t="s">
        <v>62</v>
      </c>
      <c r="E99" s="2">
        <f>SUM(E97:E98)</f>
        <v>-9064</v>
      </c>
    </row>
    <row r="100" spans="1:5" ht="12.75">
      <c r="A100" s="1"/>
      <c r="E100" s="2"/>
    </row>
    <row r="101" ht="12.75">
      <c r="E101" s="2"/>
    </row>
    <row r="102" spans="1:5" ht="12.75">
      <c r="A102" s="1" t="s">
        <v>68</v>
      </c>
      <c r="B102" s="3"/>
      <c r="C102" s="3"/>
      <c r="D102" s="3"/>
      <c r="E102" s="8"/>
    </row>
    <row r="103" spans="1:5" ht="12.75">
      <c r="A103" s="3"/>
      <c r="B103" s="3" t="s">
        <v>63</v>
      </c>
      <c r="C103" s="3"/>
      <c r="D103" s="3"/>
      <c r="E103" s="8">
        <v>-32299</v>
      </c>
    </row>
    <row r="104" spans="1:5" ht="12.75">
      <c r="A104" s="3"/>
      <c r="B104" s="3" t="s">
        <v>64</v>
      </c>
      <c r="C104" s="3"/>
      <c r="D104" s="3"/>
      <c r="E104" s="8">
        <v>-267473</v>
      </c>
    </row>
    <row r="105" spans="1:5" ht="12.75">
      <c r="A105" s="3"/>
      <c r="B105" s="3" t="s">
        <v>65</v>
      </c>
      <c r="C105" s="3"/>
      <c r="D105" s="3"/>
      <c r="E105" s="8">
        <v>-2615</v>
      </c>
    </row>
    <row r="106" spans="1:5" s="1" customFormat="1" ht="12.75">
      <c r="A106" s="3"/>
      <c r="B106" s="3" t="s">
        <v>66</v>
      </c>
      <c r="C106" s="3"/>
      <c r="D106" s="3"/>
      <c r="E106" s="8">
        <v>-6190</v>
      </c>
    </row>
    <row r="107" spans="1:5" ht="12.75">
      <c r="A107" s="3"/>
      <c r="B107" s="3" t="s">
        <v>67</v>
      </c>
      <c r="C107" s="3"/>
      <c r="D107" s="3"/>
      <c r="E107" s="6">
        <v>-26897</v>
      </c>
    </row>
    <row r="108" spans="1:5" ht="12.75">
      <c r="A108" s="3"/>
      <c r="B108" s="4" t="s">
        <v>141</v>
      </c>
      <c r="C108" s="3"/>
      <c r="D108" s="3"/>
      <c r="E108" s="8">
        <f>SUM(E103:E107)</f>
        <v>-335474</v>
      </c>
    </row>
    <row r="109" ht="12.75">
      <c r="E109" s="2"/>
    </row>
    <row r="110" ht="12.75">
      <c r="E110" s="2"/>
    </row>
    <row r="111" spans="1:5" s="1" customFormat="1" ht="12.75">
      <c r="A111" s="1" t="s">
        <v>10</v>
      </c>
      <c r="E111" s="5">
        <f>E99+E108</f>
        <v>-344538</v>
      </c>
    </row>
    <row r="112" ht="12.75">
      <c r="E112" s="2"/>
    </row>
    <row r="113" spans="1:5" ht="12.75">
      <c r="A113" t="s">
        <v>148</v>
      </c>
      <c r="E113" s="6">
        <v>335474</v>
      </c>
    </row>
    <row r="114" spans="2:5" ht="12.75">
      <c r="B114" s="4"/>
      <c r="E114" s="2"/>
    </row>
    <row r="115" spans="1:5" s="1" customFormat="1" ht="12.75">
      <c r="A115" s="1" t="s">
        <v>42</v>
      </c>
      <c r="E115" s="5">
        <f>E111+E113</f>
        <v>-9064</v>
      </c>
    </row>
    <row r="116" s="7" customFormat="1" ht="15.75">
      <c r="E116" s="9"/>
    </row>
    <row r="117" spans="1:8" s="7" customFormat="1" ht="15.75">
      <c r="A117" s="17" t="s">
        <v>153</v>
      </c>
      <c r="B117" s="17"/>
      <c r="C117" s="17"/>
      <c r="D117" s="17"/>
      <c r="E117" s="17"/>
      <c r="F117" s="17"/>
      <c r="G117" s="17"/>
      <c r="H117" s="18" t="s">
        <v>140</v>
      </c>
    </row>
    <row r="120" ht="12.75">
      <c r="A120" s="1" t="s">
        <v>20</v>
      </c>
    </row>
    <row r="122" ht="12.75">
      <c r="A122" s="1" t="s">
        <v>73</v>
      </c>
    </row>
    <row r="123" spans="1:2" ht="12.75">
      <c r="A123" s="1"/>
      <c r="B123" s="1" t="s">
        <v>74</v>
      </c>
    </row>
    <row r="124" spans="2:5" ht="12.75">
      <c r="B124" t="s">
        <v>142</v>
      </c>
      <c r="E124" s="8">
        <v>2000000</v>
      </c>
    </row>
    <row r="125" spans="2:5" ht="12.75">
      <c r="B125" s="4"/>
      <c r="E125" s="2"/>
    </row>
    <row r="126" spans="2:5" ht="12.75">
      <c r="B126" s="1" t="s">
        <v>71</v>
      </c>
      <c r="E126" s="2"/>
    </row>
    <row r="127" spans="2:5" ht="12.75">
      <c r="B127" t="s">
        <v>72</v>
      </c>
      <c r="E127" s="2">
        <v>73499</v>
      </c>
    </row>
    <row r="128" spans="2:5" ht="12.75">
      <c r="B128" t="s">
        <v>146</v>
      </c>
      <c r="E128" s="2">
        <v>800</v>
      </c>
    </row>
    <row r="129" ht="12.75">
      <c r="E129" s="2"/>
    </row>
    <row r="130" spans="1:5" s="1" customFormat="1" ht="12.75">
      <c r="A130" s="1" t="s">
        <v>35</v>
      </c>
      <c r="E130" s="5">
        <f>E124+E127+E128</f>
        <v>2074299</v>
      </c>
    </row>
    <row r="131" ht="12.75">
      <c r="E131" s="2"/>
    </row>
    <row r="132" ht="12.75">
      <c r="E132" s="2"/>
    </row>
    <row r="133" spans="1:5" ht="12.75">
      <c r="A133" s="1" t="s">
        <v>36</v>
      </c>
      <c r="E133" s="2"/>
    </row>
    <row r="134" ht="12.75">
      <c r="E134" s="2"/>
    </row>
    <row r="135" spans="1:5" ht="12.75">
      <c r="A135" s="1" t="s">
        <v>57</v>
      </c>
      <c r="E135" s="2"/>
    </row>
    <row r="136" spans="2:5" ht="12.75">
      <c r="B136" s="1" t="s">
        <v>37</v>
      </c>
      <c r="E136" s="2"/>
    </row>
    <row r="137" spans="2:5" ht="12.75">
      <c r="B137" t="s">
        <v>38</v>
      </c>
      <c r="E137" s="2">
        <v>500000</v>
      </c>
    </row>
    <row r="138" spans="2:5" ht="12.75">
      <c r="B138" t="s">
        <v>39</v>
      </c>
      <c r="E138" s="6">
        <v>1500000</v>
      </c>
    </row>
    <row r="139" ht="12.75">
      <c r="E139" s="2">
        <f>SUM(E137:E138)</f>
        <v>2000000</v>
      </c>
    </row>
    <row r="140" ht="12.75">
      <c r="E140" s="2"/>
    </row>
    <row r="141" spans="2:5" ht="12.75">
      <c r="B141" s="1" t="s">
        <v>41</v>
      </c>
      <c r="E141" s="2"/>
    </row>
    <row r="142" spans="2:5" ht="12.75">
      <c r="B142" t="s">
        <v>42</v>
      </c>
      <c r="E142" s="2">
        <f>E115</f>
        <v>-9064</v>
      </c>
    </row>
    <row r="143" ht="12.75">
      <c r="E143" s="2"/>
    </row>
    <row r="144" spans="1:5" ht="12.75">
      <c r="A144" s="1" t="s">
        <v>44</v>
      </c>
      <c r="E144" s="2">
        <f>E139+E142</f>
        <v>1990936</v>
      </c>
    </row>
    <row r="145" ht="12.75">
      <c r="E145" s="2"/>
    </row>
    <row r="146" spans="1:5" ht="12.75">
      <c r="A146" s="1" t="s">
        <v>58</v>
      </c>
      <c r="E146" s="2"/>
    </row>
    <row r="147" spans="2:5" ht="12.75">
      <c r="B147" s="1" t="s">
        <v>45</v>
      </c>
      <c r="E147" s="2"/>
    </row>
    <row r="148" spans="2:5" ht="12.75">
      <c r="B148" t="s">
        <v>70</v>
      </c>
      <c r="E148" s="2">
        <v>42117</v>
      </c>
    </row>
    <row r="149" ht="12.75">
      <c r="E149" s="2"/>
    </row>
    <row r="150" spans="2:5" ht="12.75">
      <c r="B150" s="1" t="s">
        <v>49</v>
      </c>
      <c r="E150" s="2"/>
    </row>
    <row r="151" spans="2:5" ht="12.75">
      <c r="B151" t="s">
        <v>143</v>
      </c>
      <c r="E151" s="8">
        <v>41246</v>
      </c>
    </row>
    <row r="152" ht="12.75">
      <c r="E152" s="8"/>
    </row>
    <row r="153" spans="1:5" ht="12.75">
      <c r="A153" s="1" t="s">
        <v>145</v>
      </c>
      <c r="E153" s="2">
        <f>E151+E148</f>
        <v>83363</v>
      </c>
    </row>
    <row r="154" ht="12.75">
      <c r="E154" s="2"/>
    </row>
    <row r="155" spans="1:5" s="1" customFormat="1" ht="12.75">
      <c r="A155" s="1" t="s">
        <v>55</v>
      </c>
      <c r="E155" s="5">
        <f>E144+E148+E151</f>
        <v>2074299</v>
      </c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90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9:H154"/>
  <sheetViews>
    <sheetView workbookViewId="0" topLeftCell="A114">
      <selection activeCell="C127" sqref="C127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3.7109375" style="0" bestFit="1" customWidth="1"/>
  </cols>
  <sheetData>
    <row r="9" ht="20.25">
      <c r="D9" s="14" t="s">
        <v>151</v>
      </c>
    </row>
    <row r="11" ht="12.75">
      <c r="D11" s="19" t="s">
        <v>150</v>
      </c>
    </row>
    <row r="17" ht="20.25">
      <c r="D17" s="14" t="s">
        <v>137</v>
      </c>
    </row>
    <row r="19" ht="12.75">
      <c r="D19" s="19" t="s">
        <v>154</v>
      </c>
    </row>
    <row r="36" spans="1:8" s="7" customFormat="1" ht="15.75">
      <c r="A36" s="17" t="s">
        <v>147</v>
      </c>
      <c r="B36" s="17"/>
      <c r="C36" s="17"/>
      <c r="D36" s="17"/>
      <c r="E36" s="17"/>
      <c r="F36" s="17"/>
      <c r="G36" s="17"/>
      <c r="H36" s="18" t="s">
        <v>140</v>
      </c>
    </row>
    <row r="39" ht="12.75">
      <c r="A39" s="1" t="s">
        <v>82</v>
      </c>
    </row>
    <row r="41" ht="12.75">
      <c r="A41" t="s">
        <v>120</v>
      </c>
    </row>
    <row r="42" ht="12.75">
      <c r="A42" t="s">
        <v>87</v>
      </c>
    </row>
    <row r="44" ht="12.75">
      <c r="B44" t="s">
        <v>107</v>
      </c>
    </row>
    <row r="46" ht="12.75">
      <c r="A46" t="s">
        <v>161</v>
      </c>
    </row>
    <row r="47" ht="12.75">
      <c r="A47" t="s">
        <v>162</v>
      </c>
    </row>
    <row r="48" ht="12.75">
      <c r="A48" t="s">
        <v>108</v>
      </c>
    </row>
    <row r="49" ht="12.75">
      <c r="A49" t="s">
        <v>163</v>
      </c>
    </row>
    <row r="50" ht="12.75">
      <c r="A50" t="s">
        <v>125</v>
      </c>
    </row>
    <row r="52" ht="12.75">
      <c r="B52" t="s">
        <v>109</v>
      </c>
    </row>
    <row r="53" ht="12.75">
      <c r="B53" t="s">
        <v>110</v>
      </c>
    </row>
    <row r="54" ht="12.75">
      <c r="B54" t="s">
        <v>111</v>
      </c>
    </row>
    <row r="55" ht="12.75">
      <c r="B55" t="s">
        <v>112</v>
      </c>
    </row>
    <row r="57" ht="12.75">
      <c r="A57" t="s">
        <v>164</v>
      </c>
    </row>
    <row r="58" ht="12.75">
      <c r="A58" t="s">
        <v>113</v>
      </c>
    </row>
    <row r="59" ht="12.75">
      <c r="A59" t="s">
        <v>114</v>
      </c>
    </row>
    <row r="60" ht="12.75">
      <c r="A60" t="s">
        <v>115</v>
      </c>
    </row>
    <row r="61" ht="12.75">
      <c r="A61" t="s">
        <v>165</v>
      </c>
    </row>
    <row r="62" ht="12.75">
      <c r="A62" t="s">
        <v>116</v>
      </c>
    </row>
    <row r="63" ht="12.75">
      <c r="A63" t="s">
        <v>117</v>
      </c>
    </row>
    <row r="64" ht="12.75">
      <c r="A64" t="s">
        <v>118</v>
      </c>
    </row>
    <row r="71" spans="1:8" s="7" customFormat="1" ht="15.75">
      <c r="A71" s="17" t="s">
        <v>147</v>
      </c>
      <c r="B71" s="17"/>
      <c r="C71" s="17"/>
      <c r="D71" s="17"/>
      <c r="E71" s="17"/>
      <c r="F71" s="17"/>
      <c r="G71" s="17"/>
      <c r="H71" s="18" t="s">
        <v>140</v>
      </c>
    </row>
    <row r="74" ht="15.75">
      <c r="A74" s="7" t="s">
        <v>144</v>
      </c>
    </row>
    <row r="76" spans="1:5" ht="12.75">
      <c r="A76" s="1" t="s">
        <v>60</v>
      </c>
      <c r="E76" s="2"/>
    </row>
    <row r="77" spans="2:5" ht="12.75">
      <c r="B77" t="s">
        <v>61</v>
      </c>
      <c r="E77" s="8">
        <v>18250</v>
      </c>
    </row>
    <row r="78" spans="2:5" ht="12.75">
      <c r="B78" t="s">
        <v>59</v>
      </c>
      <c r="E78" s="6">
        <v>-13542</v>
      </c>
    </row>
    <row r="79" spans="2:5" ht="12.75">
      <c r="B79" s="4" t="s">
        <v>62</v>
      </c>
      <c r="E79" s="2">
        <f>SUM(E77:E78)</f>
        <v>4708</v>
      </c>
    </row>
    <row r="80" spans="1:5" ht="12.75">
      <c r="A80" s="1"/>
      <c r="E80" s="2"/>
    </row>
    <row r="81" ht="12.75">
      <c r="E81" s="2"/>
    </row>
    <row r="82" spans="1:5" ht="12.75">
      <c r="A82" s="1" t="s">
        <v>68</v>
      </c>
      <c r="B82" s="3"/>
      <c r="C82" s="3"/>
      <c r="D82" s="3"/>
      <c r="E82" s="8"/>
    </row>
    <row r="83" spans="1:5" ht="12.75">
      <c r="A83" s="3"/>
      <c r="B83" s="3" t="s">
        <v>63</v>
      </c>
      <c r="C83" s="3"/>
      <c r="D83" s="3"/>
      <c r="E83" s="8">
        <v>-14609</v>
      </c>
    </row>
    <row r="84" spans="1:5" ht="12.75">
      <c r="A84" s="3"/>
      <c r="B84" s="3" t="s">
        <v>64</v>
      </c>
      <c r="C84" s="3"/>
      <c r="D84" s="3"/>
      <c r="E84" s="8">
        <v>-208067</v>
      </c>
    </row>
    <row r="85" spans="1:5" ht="12.75">
      <c r="A85" s="3"/>
      <c r="B85" s="3" t="s">
        <v>65</v>
      </c>
      <c r="C85" s="3"/>
      <c r="D85" s="3"/>
      <c r="E85" s="8">
        <v>-2000</v>
      </c>
    </row>
    <row r="86" spans="1:5" s="1" customFormat="1" ht="12.75">
      <c r="A86" s="3"/>
      <c r="B86" s="3" t="s">
        <v>66</v>
      </c>
      <c r="C86" s="3"/>
      <c r="D86" s="3"/>
      <c r="E86" s="8">
        <v>-4615</v>
      </c>
    </row>
    <row r="87" spans="1:5" ht="12.75">
      <c r="A87" s="3"/>
      <c r="B87" s="3" t="s">
        <v>67</v>
      </c>
      <c r="C87" s="3"/>
      <c r="D87" s="3"/>
      <c r="E87" s="6">
        <v>-30325</v>
      </c>
    </row>
    <row r="88" spans="1:5" ht="12.75">
      <c r="A88" s="3"/>
      <c r="B88" s="4" t="s">
        <v>141</v>
      </c>
      <c r="C88" s="3"/>
      <c r="D88" s="3"/>
      <c r="E88" s="8">
        <f>SUM(E83:E87)</f>
        <v>-259616</v>
      </c>
    </row>
    <row r="89" ht="12.75">
      <c r="E89" s="2"/>
    </row>
    <row r="90" ht="12.75">
      <c r="E90" s="2"/>
    </row>
    <row r="91" spans="1:5" s="1" customFormat="1" ht="12.75">
      <c r="A91" s="1" t="s">
        <v>10</v>
      </c>
      <c r="E91" s="5">
        <f>E79+E88</f>
        <v>-254908</v>
      </c>
    </row>
    <row r="92" ht="12.75">
      <c r="E92" s="2"/>
    </row>
    <row r="93" spans="1:5" ht="12.75">
      <c r="A93" t="s">
        <v>148</v>
      </c>
      <c r="E93" s="6">
        <v>250200</v>
      </c>
    </row>
    <row r="94" spans="2:5" ht="12.75">
      <c r="B94" s="4"/>
      <c r="E94" s="2"/>
    </row>
    <row r="95" spans="1:5" s="1" customFormat="1" ht="12.75">
      <c r="A95" s="1" t="s">
        <v>42</v>
      </c>
      <c r="E95" s="5">
        <f>E91+E93</f>
        <v>-4708</v>
      </c>
    </row>
    <row r="96" s="7" customFormat="1" ht="15.75">
      <c r="E96" s="9"/>
    </row>
    <row r="97" spans="1:8" s="7" customFormat="1" ht="15.75">
      <c r="A97" s="17" t="s">
        <v>147</v>
      </c>
      <c r="B97" s="17"/>
      <c r="C97" s="17"/>
      <c r="D97" s="17"/>
      <c r="E97" s="17"/>
      <c r="F97" s="17"/>
      <c r="G97" s="17"/>
      <c r="H97" s="18" t="s">
        <v>140</v>
      </c>
    </row>
    <row r="100" s="20" customFormat="1" ht="15.75">
      <c r="A100" s="7" t="s">
        <v>20</v>
      </c>
    </row>
    <row r="102" ht="12.75">
      <c r="A102" s="1" t="s">
        <v>73</v>
      </c>
    </row>
    <row r="103" spans="1:2" ht="12.75">
      <c r="A103" s="1"/>
      <c r="B103" s="1" t="s">
        <v>74</v>
      </c>
    </row>
    <row r="104" spans="2:5" ht="12.75">
      <c r="B104" t="s">
        <v>142</v>
      </c>
      <c r="E104" s="8">
        <v>2000000</v>
      </c>
    </row>
    <row r="105" spans="2:5" ht="12.75">
      <c r="B105" s="4"/>
      <c r="E105" s="2"/>
    </row>
    <row r="106" spans="2:5" ht="12.75">
      <c r="B106" s="1" t="s">
        <v>71</v>
      </c>
      <c r="E106" s="2"/>
    </row>
    <row r="107" spans="2:5" ht="12.75">
      <c r="B107" t="s">
        <v>72</v>
      </c>
      <c r="E107" s="2">
        <v>53306</v>
      </c>
    </row>
    <row r="108" ht="12.75">
      <c r="E108" s="2"/>
    </row>
    <row r="109" spans="1:5" s="1" customFormat="1" ht="12.75">
      <c r="A109" s="1" t="s">
        <v>35</v>
      </c>
      <c r="E109" s="5">
        <f>E104+E107</f>
        <v>2053306</v>
      </c>
    </row>
    <row r="110" ht="12.75">
      <c r="E110" s="2"/>
    </row>
    <row r="111" ht="12.75">
      <c r="E111" s="2"/>
    </row>
    <row r="112" spans="1:5" ht="12.75">
      <c r="A112" s="1" t="s">
        <v>36</v>
      </c>
      <c r="E112" s="2"/>
    </row>
    <row r="113" ht="12.75">
      <c r="E113" s="2"/>
    </row>
    <row r="114" spans="1:5" ht="12.75">
      <c r="A114" s="1" t="s">
        <v>57</v>
      </c>
      <c r="E114" s="2"/>
    </row>
    <row r="115" spans="2:5" ht="12.75">
      <c r="B115" s="1" t="s">
        <v>37</v>
      </c>
      <c r="E115" s="2"/>
    </row>
    <row r="116" spans="2:5" ht="12.75">
      <c r="B116" t="s">
        <v>38</v>
      </c>
      <c r="E116" s="2">
        <v>500000</v>
      </c>
    </row>
    <row r="117" spans="2:5" ht="12.75">
      <c r="B117" t="s">
        <v>39</v>
      </c>
      <c r="E117" s="6">
        <v>1500000</v>
      </c>
    </row>
    <row r="118" ht="12.75">
      <c r="E118" s="2">
        <f>SUM(E116:E117)</f>
        <v>2000000</v>
      </c>
    </row>
    <row r="119" ht="12.75">
      <c r="E119" s="2"/>
    </row>
    <row r="120" spans="2:5" ht="12.75">
      <c r="B120" s="1" t="s">
        <v>41</v>
      </c>
      <c r="E120" s="2"/>
    </row>
    <row r="121" spans="2:5" ht="12.75">
      <c r="B121" t="s">
        <v>42</v>
      </c>
      <c r="E121" s="2">
        <f>E95</f>
        <v>-4708</v>
      </c>
    </row>
    <row r="122" ht="12.75">
      <c r="E122" s="2"/>
    </row>
    <row r="123" spans="1:5" ht="12.75">
      <c r="A123" s="1" t="s">
        <v>44</v>
      </c>
      <c r="E123" s="2">
        <f>E118+E121</f>
        <v>1995292</v>
      </c>
    </row>
    <row r="124" ht="12.75">
      <c r="E124" s="2"/>
    </row>
    <row r="125" spans="1:5" ht="12.75">
      <c r="A125" s="1" t="s">
        <v>58</v>
      </c>
      <c r="E125" s="2"/>
    </row>
    <row r="126" spans="2:5" ht="12.75">
      <c r="B126" s="1" t="s">
        <v>45</v>
      </c>
      <c r="E126" s="2"/>
    </row>
    <row r="127" spans="2:5" ht="12.75">
      <c r="B127" t="s">
        <v>70</v>
      </c>
      <c r="E127" s="2">
        <v>19790</v>
      </c>
    </row>
    <row r="128" ht="12.75">
      <c r="E128" s="2"/>
    </row>
    <row r="129" spans="2:5" ht="12.75">
      <c r="B129" s="1" t="s">
        <v>49</v>
      </c>
      <c r="E129" s="2"/>
    </row>
    <row r="130" spans="2:5" ht="12.75">
      <c r="B130" t="s">
        <v>166</v>
      </c>
      <c r="E130" s="8">
        <v>38224</v>
      </c>
    </row>
    <row r="131" ht="12.75">
      <c r="E131" s="8"/>
    </row>
    <row r="132" spans="1:5" ht="12.75">
      <c r="A132" s="1" t="s">
        <v>145</v>
      </c>
      <c r="E132" s="2">
        <f>E130+E127</f>
        <v>58014</v>
      </c>
    </row>
    <row r="133" ht="12.75">
      <c r="E133" s="2"/>
    </row>
    <row r="134" spans="1:5" s="1" customFormat="1" ht="12.75">
      <c r="A134" s="1" t="s">
        <v>55</v>
      </c>
      <c r="E134" s="5">
        <f>E123+E127+E130</f>
        <v>2053306</v>
      </c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70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9:H138"/>
  <sheetViews>
    <sheetView workbookViewId="0" topLeftCell="A57">
      <selection activeCell="A77" sqref="A77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3.7109375" style="0" bestFit="1" customWidth="1"/>
  </cols>
  <sheetData>
    <row r="9" ht="20.25">
      <c r="D9" s="14" t="s">
        <v>152</v>
      </c>
    </row>
    <row r="11" ht="12.75">
      <c r="D11" s="19" t="s">
        <v>138</v>
      </c>
    </row>
    <row r="17" ht="20.25">
      <c r="D17" s="14" t="s">
        <v>137</v>
      </c>
    </row>
    <row r="19" ht="12.75">
      <c r="D19" s="19" t="s">
        <v>154</v>
      </c>
    </row>
    <row r="23" spans="1:8" s="7" customFormat="1" ht="15.75">
      <c r="A23" s="17" t="s">
        <v>139</v>
      </c>
      <c r="B23" s="17"/>
      <c r="C23" s="17"/>
      <c r="D23" s="17"/>
      <c r="E23" s="17"/>
      <c r="F23" s="17"/>
      <c r="G23" s="17"/>
      <c r="H23" s="18" t="s">
        <v>140</v>
      </c>
    </row>
    <row r="26" ht="12.75">
      <c r="A26" s="1" t="s">
        <v>82</v>
      </c>
    </row>
    <row r="28" ht="12.75">
      <c r="A28" t="s">
        <v>121</v>
      </c>
    </row>
    <row r="29" ht="12.75">
      <c r="A29" t="s">
        <v>87</v>
      </c>
    </row>
    <row r="31" ht="12.75">
      <c r="B31" t="s">
        <v>122</v>
      </c>
    </row>
    <row r="33" ht="12.75">
      <c r="A33" t="s">
        <v>155</v>
      </c>
    </row>
    <row r="34" ht="12.75">
      <c r="A34" t="s">
        <v>156</v>
      </c>
    </row>
    <row r="35" ht="12.75">
      <c r="A35" t="s">
        <v>123</v>
      </c>
    </row>
    <row r="36" ht="12.75">
      <c r="A36" t="s">
        <v>124</v>
      </c>
    </row>
    <row r="37" ht="12.75">
      <c r="A37" t="s">
        <v>157</v>
      </c>
    </row>
    <row r="39" ht="12.75">
      <c r="B39" t="s">
        <v>127</v>
      </c>
    </row>
    <row r="40" ht="12.75">
      <c r="B40" t="s">
        <v>128</v>
      </c>
    </row>
    <row r="41" ht="12.75">
      <c r="B41" t="s">
        <v>129</v>
      </c>
    </row>
    <row r="42" ht="12.75">
      <c r="B42" t="s">
        <v>130</v>
      </c>
    </row>
    <row r="44" ht="12.75">
      <c r="A44" t="s">
        <v>158</v>
      </c>
    </row>
    <row r="45" ht="12.75">
      <c r="A45" t="s">
        <v>131</v>
      </c>
    </row>
    <row r="46" ht="12.75">
      <c r="A46" t="s">
        <v>132</v>
      </c>
    </row>
    <row r="47" ht="12.75">
      <c r="A47" t="s">
        <v>133</v>
      </c>
    </row>
    <row r="48" ht="12.75">
      <c r="A48" t="s">
        <v>159</v>
      </c>
    </row>
    <row r="49" ht="12.75">
      <c r="A49" t="s">
        <v>134</v>
      </c>
    </row>
    <row r="50" ht="12.75">
      <c r="A50" t="s">
        <v>135</v>
      </c>
    </row>
    <row r="51" ht="12.75">
      <c r="A51" t="s">
        <v>136</v>
      </c>
    </row>
    <row r="53" spans="1:8" s="7" customFormat="1" ht="15.75">
      <c r="A53" s="17" t="s">
        <v>139</v>
      </c>
      <c r="B53" s="17"/>
      <c r="C53" s="17"/>
      <c r="D53" s="17"/>
      <c r="E53" s="17"/>
      <c r="F53" s="17"/>
      <c r="G53" s="17"/>
      <c r="H53" s="18" t="s">
        <v>140</v>
      </c>
    </row>
    <row r="56" ht="15.75">
      <c r="A56" s="7" t="s">
        <v>160</v>
      </c>
    </row>
    <row r="58" spans="1:5" ht="12.75">
      <c r="A58" s="1" t="s">
        <v>60</v>
      </c>
      <c r="E58" s="2"/>
    </row>
    <row r="59" spans="2:5" ht="12.75">
      <c r="B59" t="s">
        <v>61</v>
      </c>
      <c r="E59" s="8">
        <v>18250</v>
      </c>
    </row>
    <row r="60" spans="2:5" ht="12.75">
      <c r="B60" t="s">
        <v>59</v>
      </c>
      <c r="E60" s="6">
        <v>-12933</v>
      </c>
    </row>
    <row r="61" spans="2:5" ht="12.75">
      <c r="B61" s="4" t="s">
        <v>62</v>
      </c>
      <c r="E61" s="2">
        <f>SUM(E59:E60)</f>
        <v>5317</v>
      </c>
    </row>
    <row r="62" spans="1:5" ht="12.75">
      <c r="A62" s="1"/>
      <c r="E62" s="2"/>
    </row>
    <row r="63" ht="12.75">
      <c r="E63" s="2"/>
    </row>
    <row r="64" spans="1:5" ht="12.75">
      <c r="A64" s="1" t="s">
        <v>68</v>
      </c>
      <c r="B64" s="3"/>
      <c r="C64" s="3"/>
      <c r="D64" s="3"/>
      <c r="E64" s="8"/>
    </row>
    <row r="65" spans="1:5" ht="12.75">
      <c r="A65" s="3"/>
      <c r="B65" s="3" t="s">
        <v>63</v>
      </c>
      <c r="C65" s="3"/>
      <c r="D65" s="3"/>
      <c r="E65" s="8">
        <v>-12104</v>
      </c>
    </row>
    <row r="66" spans="1:5" ht="12.75">
      <c r="A66" s="3"/>
      <c r="B66" s="3" t="s">
        <v>64</v>
      </c>
      <c r="C66" s="3"/>
      <c r="D66" s="3"/>
      <c r="E66" s="8">
        <v>-208067</v>
      </c>
    </row>
    <row r="67" spans="1:5" ht="12.75">
      <c r="A67" s="3"/>
      <c r="B67" s="3" t="s">
        <v>65</v>
      </c>
      <c r="C67" s="3"/>
      <c r="D67" s="3"/>
      <c r="E67" s="8">
        <v>-3320</v>
      </c>
    </row>
    <row r="68" spans="1:5" s="1" customFormat="1" ht="12.75">
      <c r="A68" s="3"/>
      <c r="B68" s="3" t="s">
        <v>66</v>
      </c>
      <c r="C68" s="3"/>
      <c r="D68" s="3"/>
      <c r="E68" s="8">
        <v>-3690</v>
      </c>
    </row>
    <row r="69" spans="1:5" ht="12.75">
      <c r="A69" s="3"/>
      <c r="B69" s="3" t="s">
        <v>67</v>
      </c>
      <c r="C69" s="3"/>
      <c r="D69" s="3"/>
      <c r="E69" s="6">
        <v>-25566</v>
      </c>
    </row>
    <row r="70" spans="1:5" ht="12.75">
      <c r="A70" s="3"/>
      <c r="B70" s="4" t="s">
        <v>141</v>
      </c>
      <c r="C70" s="3"/>
      <c r="D70" s="3"/>
      <c r="E70" s="8">
        <f>SUM(E65:E69)</f>
        <v>-252747</v>
      </c>
    </row>
    <row r="71" ht="12.75">
      <c r="E71" s="2"/>
    </row>
    <row r="72" ht="12.75">
      <c r="E72" s="2"/>
    </row>
    <row r="73" spans="1:5" s="1" customFormat="1" ht="12.75">
      <c r="A73" s="1" t="s">
        <v>10</v>
      </c>
      <c r="E73" s="5">
        <f>E61+E70</f>
        <v>-247430</v>
      </c>
    </row>
    <row r="74" ht="12.75">
      <c r="E74" s="2"/>
    </row>
    <row r="75" spans="1:5" ht="12.75">
      <c r="A75" t="s">
        <v>148</v>
      </c>
      <c r="E75" s="6">
        <v>252747</v>
      </c>
    </row>
    <row r="76" spans="2:5" ht="12.75">
      <c r="B76" s="4"/>
      <c r="E76" s="2"/>
    </row>
    <row r="77" spans="1:5" s="1" customFormat="1" ht="12.75">
      <c r="A77" s="1" t="s">
        <v>42</v>
      </c>
      <c r="E77" s="5">
        <f>E73+E75</f>
        <v>5317</v>
      </c>
    </row>
    <row r="78" s="7" customFormat="1" ht="15.75">
      <c r="E78" s="9"/>
    </row>
    <row r="79" spans="1:8" ht="15.75">
      <c r="A79" s="17" t="s">
        <v>139</v>
      </c>
      <c r="B79" s="17"/>
      <c r="C79" s="17"/>
      <c r="D79" s="17"/>
      <c r="E79" s="17"/>
      <c r="F79" s="17"/>
      <c r="G79" s="17"/>
      <c r="H79" s="18" t="s">
        <v>140</v>
      </c>
    </row>
    <row r="82" s="20" customFormat="1" ht="15.75">
      <c r="A82" s="7" t="s">
        <v>20</v>
      </c>
    </row>
    <row r="83" ht="12.75">
      <c r="E83" s="10"/>
    </row>
    <row r="84" ht="12.75">
      <c r="A84" s="1" t="s">
        <v>73</v>
      </c>
    </row>
    <row r="85" spans="1:2" ht="12.75">
      <c r="A85" s="1"/>
      <c r="B85" s="1" t="s">
        <v>74</v>
      </c>
    </row>
    <row r="86" spans="2:5" ht="12.75">
      <c r="B86" t="s">
        <v>142</v>
      </c>
      <c r="E86" s="8">
        <v>2000000</v>
      </c>
    </row>
    <row r="87" spans="2:5" ht="12.75">
      <c r="B87" s="4"/>
      <c r="E87" s="2"/>
    </row>
    <row r="88" spans="2:5" ht="12.75">
      <c r="B88" s="1" t="s">
        <v>71</v>
      </c>
      <c r="E88" s="2"/>
    </row>
    <row r="89" spans="2:5" ht="12.75">
      <c r="B89" t="s">
        <v>72</v>
      </c>
      <c r="E89" s="2">
        <v>51011</v>
      </c>
    </row>
    <row r="90" spans="2:5" ht="12.75">
      <c r="B90" t="s">
        <v>146</v>
      </c>
      <c r="E90" s="6">
        <v>6300</v>
      </c>
    </row>
    <row r="91" ht="12.75">
      <c r="E91" s="2">
        <f>SUM(E89:E90)</f>
        <v>57311</v>
      </c>
    </row>
    <row r="92" ht="12.75">
      <c r="E92" s="2"/>
    </row>
    <row r="93" spans="1:5" s="1" customFormat="1" ht="12.75">
      <c r="A93" s="1" t="s">
        <v>35</v>
      </c>
      <c r="E93" s="5">
        <f>E86+E89+E90</f>
        <v>2057311</v>
      </c>
    </row>
    <row r="94" ht="12.75">
      <c r="E94" s="2"/>
    </row>
    <row r="95" ht="12.75">
      <c r="E95" s="2"/>
    </row>
    <row r="96" spans="1:5" ht="12.75">
      <c r="A96" s="1" t="s">
        <v>36</v>
      </c>
      <c r="E96" s="2"/>
    </row>
    <row r="97" ht="12.75">
      <c r="E97" s="2"/>
    </row>
    <row r="98" spans="1:5" ht="12.75">
      <c r="A98" s="1" t="s">
        <v>57</v>
      </c>
      <c r="E98" s="2"/>
    </row>
    <row r="99" spans="2:5" ht="12.75">
      <c r="B99" s="1" t="s">
        <v>37</v>
      </c>
      <c r="E99" s="2"/>
    </row>
    <row r="100" spans="2:5" ht="12.75">
      <c r="B100" t="s">
        <v>38</v>
      </c>
      <c r="E100" s="2">
        <v>500000</v>
      </c>
    </row>
    <row r="101" spans="2:5" ht="12.75">
      <c r="B101" t="s">
        <v>39</v>
      </c>
      <c r="E101" s="6">
        <v>1500000</v>
      </c>
    </row>
    <row r="102" ht="12.75">
      <c r="E102" s="2">
        <f>SUM(E100:E101)</f>
        <v>2000000</v>
      </c>
    </row>
    <row r="103" ht="12.75">
      <c r="E103" s="2"/>
    </row>
    <row r="104" spans="2:5" ht="12.75">
      <c r="B104" s="1" t="s">
        <v>41</v>
      </c>
      <c r="E104" s="2"/>
    </row>
    <row r="105" spans="2:5" ht="12.75">
      <c r="B105" t="s">
        <v>42</v>
      </c>
      <c r="E105" s="2">
        <f>E77</f>
        <v>5317</v>
      </c>
    </row>
    <row r="106" ht="12.75">
      <c r="E106" s="2"/>
    </row>
    <row r="107" spans="1:5" ht="12.75">
      <c r="A107" s="1" t="s">
        <v>44</v>
      </c>
      <c r="E107" s="2">
        <f>E102+E105</f>
        <v>2005317</v>
      </c>
    </row>
    <row r="108" ht="12.75">
      <c r="E108" s="2"/>
    </row>
    <row r="109" spans="1:5" ht="12.75">
      <c r="A109" s="1" t="s">
        <v>58</v>
      </c>
      <c r="E109" s="2"/>
    </row>
    <row r="110" spans="2:5" ht="12.75">
      <c r="B110" s="1" t="s">
        <v>45</v>
      </c>
      <c r="E110" s="2"/>
    </row>
    <row r="111" spans="2:5" ht="12.75">
      <c r="B111" t="s">
        <v>70</v>
      </c>
      <c r="E111" s="2">
        <v>12473</v>
      </c>
    </row>
    <row r="112" ht="12.75">
      <c r="E112" s="2"/>
    </row>
    <row r="113" spans="2:5" ht="12.75">
      <c r="B113" s="1" t="s">
        <v>49</v>
      </c>
      <c r="E113" s="2"/>
    </row>
    <row r="114" spans="2:5" ht="12.75">
      <c r="B114" t="s">
        <v>143</v>
      </c>
      <c r="E114" s="8">
        <v>39521</v>
      </c>
    </row>
    <row r="115" ht="12.75">
      <c r="E115" s="8"/>
    </row>
    <row r="116" spans="1:5" ht="12.75">
      <c r="A116" s="1" t="s">
        <v>145</v>
      </c>
      <c r="E116" s="2">
        <f>E111+E114</f>
        <v>51994</v>
      </c>
    </row>
    <row r="117" ht="12.75">
      <c r="E117" s="2"/>
    </row>
    <row r="118" spans="1:5" s="1" customFormat="1" ht="12.75">
      <c r="A118" s="1" t="s">
        <v>55</v>
      </c>
      <c r="E118" s="5">
        <f>E107+E111+E114</f>
        <v>2057311</v>
      </c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22" max="255" man="1"/>
    <brk id="52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Walleniusrederierna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</dc:creator>
  <cp:keywords/>
  <dc:description/>
  <cp:lastModifiedBy>Travkompaniet</cp:lastModifiedBy>
  <cp:lastPrinted>2002-04-02T17:34:14Z</cp:lastPrinted>
  <dcterms:created xsi:type="dcterms:W3CDTF">2002-03-12T11:51:29Z</dcterms:created>
  <dcterms:modified xsi:type="dcterms:W3CDTF">2002-04-23T12:18:40Z</dcterms:modified>
  <cp:category/>
  <cp:version/>
  <cp:contentType/>
  <cp:contentStatus/>
</cp:coreProperties>
</file>